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vstup-výstup" sheetId="1" r:id="rId1"/>
    <sheet name="metodika" sheetId="2" r:id="rId2"/>
  </sheets>
  <definedNames/>
  <calcPr fullCalcOnLoad="1"/>
</workbook>
</file>

<file path=xl/sharedStrings.xml><?xml version="1.0" encoding="utf-8"?>
<sst xmlns="http://schemas.openxmlformats.org/spreadsheetml/2006/main" count="113" uniqueCount="91">
  <si>
    <t>ha</t>
  </si>
  <si>
    <t>t</t>
  </si>
  <si>
    <t>VDJ</t>
  </si>
  <si>
    <t>0-15%</t>
  </si>
  <si>
    <t>15-30 %</t>
  </si>
  <si>
    <t>nad 30 %</t>
  </si>
  <si>
    <t>Kč</t>
  </si>
  <si>
    <t>€</t>
  </si>
  <si>
    <t>EU</t>
  </si>
  <si>
    <t>Top-Up</t>
  </si>
  <si>
    <t>Suma</t>
  </si>
  <si>
    <t>Před krácením</t>
  </si>
  <si>
    <t>Po krácení</t>
  </si>
  <si>
    <t>Odpočty</t>
  </si>
  <si>
    <t>Indikace</t>
  </si>
  <si>
    <t>ZADÁNÍ</t>
  </si>
  <si>
    <t>Komodity</t>
  </si>
  <si>
    <t>MJ</t>
  </si>
  <si>
    <t>Hodnoty</t>
  </si>
  <si>
    <t>%</t>
  </si>
  <si>
    <t>POMOCNÉ VÝPOČTY</t>
  </si>
  <si>
    <t>kurz Kč/€</t>
  </si>
  <si>
    <t>ovce - přepočet VDJ</t>
  </si>
  <si>
    <t>krácení sazby dojnic</t>
  </si>
  <si>
    <t>PODNIK CELKEM</t>
  </si>
  <si>
    <t>VÝSLEDKY</t>
  </si>
  <si>
    <t>VÝPOČET</t>
  </si>
  <si>
    <t>Podíl tržeb za mléko na celkových tržbách podniku</t>
  </si>
  <si>
    <t>žádná platba</t>
  </si>
  <si>
    <t>1/2 platby</t>
  </si>
  <si>
    <t>plná platba</t>
  </si>
  <si>
    <t>odchované 
tele (ks)</t>
  </si>
  <si>
    <t>Top-Up po modulaci</t>
  </si>
  <si>
    <t>KALKULAČKA PRO VÝPOČET DOPADŮ MODULACE 
NA NÁRODNÍ DOPLŇKOVÉ PLATBY (Top-Up) V ROCE 2012</t>
  </si>
  <si>
    <t>Platby EU</t>
  </si>
  <si>
    <t>Top-Up před modulací</t>
  </si>
  <si>
    <t>Top-Up nárok</t>
  </si>
  <si>
    <t>Suma modulace</t>
  </si>
  <si>
    <t>Platba na zemědělskou půdu</t>
  </si>
  <si>
    <t>Oddělená platba na cukr</t>
  </si>
  <si>
    <t>Oddělená platba na rajčata</t>
  </si>
  <si>
    <t>Zvláštní podpora na tele masného typu</t>
  </si>
  <si>
    <t>Platba na chov krav bez tržní produkce mléka</t>
  </si>
  <si>
    <t>Zvláštní podpora na bahnice, popřípadě kozy pasené na travních porostech</t>
  </si>
  <si>
    <t>Platba na chov ovcí, popřípadě na chov koz</t>
  </si>
  <si>
    <t>Zvláštní podpora na brambory pro výrobu škrobu</t>
  </si>
  <si>
    <t>Platba na brambory pro výrobu škrobu</t>
  </si>
  <si>
    <t>Zvláštní podpora na chmel</t>
  </si>
  <si>
    <t>Platba na chmel</t>
  </si>
  <si>
    <t>Platba na přežvýkavce</t>
  </si>
  <si>
    <t>kap. 2 NR (ES) č. 73/2009</t>
  </si>
  <si>
    <t>§ 9 NV 112/2008 Sb.</t>
  </si>
  <si>
    <t>čl. 126 NR (ES) č. 73/2009</t>
  </si>
  <si>
    <t>čl. 68 NR (ES) č. 73/2009</t>
  </si>
  <si>
    <t>§ 8 NV 112/2008 Sb.</t>
  </si>
  <si>
    <t>§ 7 NV 112/2008 Sb.</t>
  </si>
  <si>
    <t>§ 10 NV 112/2008 Sb.</t>
  </si>
  <si>
    <t>§ 5 NV 112/2008 Sb.</t>
  </si>
  <si>
    <t>§ 6 NV 112/2008 Sb.</t>
  </si>
  <si>
    <t xml:space="preserve">Pozn. </t>
  </si>
  <si>
    <t>Sazby *)</t>
  </si>
  <si>
    <t>funkce MAX - je-li záporný výsledek, potom 0</t>
  </si>
  <si>
    <t>Zvláštní podpora na krávy chované v systému s tržní produkcí mléka</t>
  </si>
  <si>
    <t>*)  - U plateb Top-Up se jedná o odhady sazeb  v roce 2012 na základě žádostí roku 2011, nicméně sazby Top-Up budou stanoveny na základě přijatých žádostí do 1. listopadu a výsledků dopadu aplikace snížení v důsledku modulace.</t>
  </si>
  <si>
    <t>čl. 127 NR (ES) č. 73/2009</t>
  </si>
  <si>
    <t>právní předpis</t>
  </si>
  <si>
    <t xml:space="preserve">Metodika kalkulačky pro orientační propočet snížení národních doplňkových plateb (Top-Up) v roce 2012 v důsledku uplatnění principu modulace plateb </t>
  </si>
  <si>
    <t xml:space="preserve">Úvod </t>
  </si>
  <si>
    <t xml:space="preserve">Vlastní propočet </t>
  </si>
  <si>
    <t xml:space="preserve">Vysvětlení k jednotlivým buňkám ve sloupci D: </t>
  </si>
  <si>
    <t xml:space="preserve">Kalkulačka orientačně ukáže, o kolik by se mohla žadateli teoreticky snížit platba Top-Up a zároveň orientačně naznačí celkovou sumu plateb Top-Up, na kterou by měl žadatel nárok v případě splnění podmínek pro poskytnutí této podpory. </t>
  </si>
  <si>
    <t xml:space="preserve">Samotné rozhodnutí o podání žádosti o národní doplňkové platby je zcela v kompetenci žadatele. Zároveň je nutné upozornit na znění § 12 nařízení vlády č. 112/2008 Sb., v platném znění, které stanoví, že pokud bude nárok na Top-Up nižší než 500 Kč, Fond platbu žadateli neposkytne. </t>
  </si>
  <si>
    <t xml:space="preserve">V rámci postupného zvyšování přímých plateb jsou v ČR v roce 2012 vypláceny přímé platby z rozpočtu EU ve výši 90 %, a platby Top-Up mohou být jen do výše 10 %. </t>
  </si>
  <si>
    <t xml:space="preserve">Tím se příjemce plateb Top-Up dostává na úroveň 100 %, a proto jeho celkový teoretický nárok na přímé platby podléhá modulaci. </t>
  </si>
  <si>
    <t xml:space="preserve">Prvních 5 000 € se nemoduluje a zbytek do celkového teoretického nároku se krátí o 10 %, a každé další € nad 300 000 € se krátí ještě o další 4 %. Pro přepočet platí kurs 1 € = 25,141 Kč. </t>
  </si>
  <si>
    <t xml:space="preserve">Vedle výše uvedené modulace plateb Top-Up se v roce 2012 v ČR uplatňuje i modulace přímých plateb z rozpočtu EU, ve smyslu článků 7 a 10 nařízení Rady (ES) č. 73/2009, kterým se stanoví společná pravidla pro režimy přímých podpor v rámci společné zemědělské politiky a kterým se zavádějí některé režimy podpor pro zemědělce. </t>
  </si>
  <si>
    <t xml:space="preserve">O této modulaci, která se aplikuje ve výši 4 % na sumu přímých plateb (SAPS, Top-Up, oddělená platba na cukr, oddělená platba na rajčata, zvláštní podpora poskytovaná zemědělcům) nad 300 000 € na jednu farmu, již informoval na svých webových stránkách SZIF. </t>
  </si>
  <si>
    <r>
      <t xml:space="preserve">Pro vlastní propočet si uložte kalkulačku na svůj počítač a teprve následovně proveďte propočet. </t>
    </r>
    <r>
      <rPr>
        <b/>
        <sz val="11"/>
        <color indexed="8"/>
        <rFont val="Calibri"/>
        <family val="2"/>
      </rPr>
      <t xml:space="preserve">Vyplňujte pouze žluté buňky. </t>
    </r>
  </si>
  <si>
    <r>
      <t xml:space="preserve">1. </t>
    </r>
    <r>
      <rPr>
        <sz val="11"/>
        <color indexed="8"/>
        <rFont val="Calibri"/>
        <family val="2"/>
      </rPr>
      <t xml:space="preserve">Platba na zemědělskou půdu – SAPS - výměra zemědělské půdy (v ha), na kterou byla poskytnuta jednotná platba na plochu (SAPS) v roce 2012 (v případě, že žadatel doposud neobdržel rozhodnutí o poskytnutí platby, doporučujeme uvést výměru, na kterou byla požadována platba SAPS v roce 2012 na formuláři jednotné žádosti) </t>
    </r>
  </si>
  <si>
    <r>
      <t xml:space="preserve">2. </t>
    </r>
    <r>
      <rPr>
        <sz val="11"/>
        <color indexed="8"/>
        <rFont val="Calibri"/>
        <family val="2"/>
      </rPr>
      <t xml:space="preserve">Oddělená platba za cukr – počet tun oprávněných k platbě (doporučujeme uvést údaje uvedené na Rozhodnutí SZIF v roce 2011) </t>
    </r>
  </si>
  <si>
    <r>
      <t xml:space="preserve">3. </t>
    </r>
    <r>
      <rPr>
        <sz val="11"/>
        <color indexed="8"/>
        <rFont val="Calibri"/>
        <family val="2"/>
      </rPr>
      <t xml:space="preserve">Oddělená platba za rajčata - počet tun oprávněných k platbě (doporučujeme uvést údaje uvedené na Rozhodnutí SZIF v roce 2011) </t>
    </r>
  </si>
  <si>
    <r>
      <t xml:space="preserve">4. </t>
    </r>
    <r>
      <rPr>
        <sz val="11"/>
        <color indexed="8"/>
        <rFont val="Calibri"/>
        <family val="2"/>
      </rPr>
      <t xml:space="preserve">Zvláštní podpora na krávy chované v systému s tržní produkcí mléka – čl. 68 - počet dojnic (ve VDJ) uvedených v jednotné žádosti pro rok 2012 </t>
    </r>
  </si>
  <si>
    <r>
      <t xml:space="preserve">5. </t>
    </r>
    <r>
      <rPr>
        <sz val="11"/>
        <color indexed="8"/>
        <rFont val="Calibri"/>
        <family val="2"/>
      </rPr>
      <t xml:space="preserve">Zvláštní podpora na tele masného typu – čl. 68 - počet telat (v ks) uvedených na jednotné žádosti pro rok 2012 </t>
    </r>
  </si>
  <si>
    <r>
      <t>6.</t>
    </r>
    <r>
      <rPr>
        <sz val="11"/>
        <color indexed="8"/>
        <rFont val="Calibri"/>
        <family val="2"/>
      </rPr>
      <t xml:space="preserve">Platba na chov krav bez tržní produkce mléka – Top-Up - předpokládaný počet KBTPM (ve VDJ) chovaných v období 1 - 31. 12. 2012 </t>
    </r>
  </si>
  <si>
    <r>
      <t xml:space="preserve">7. </t>
    </r>
    <r>
      <rPr>
        <sz val="11"/>
        <color indexed="8"/>
        <rFont val="Calibri"/>
        <family val="2"/>
      </rPr>
      <t xml:space="preserve">Zvláštní podpora na bahnice, popřípadě kozy, pasené na travních porostech – čl. 68 – počet VDJ uvedený na jednotné žádosti pro rok 2012 </t>
    </r>
  </si>
  <si>
    <r>
      <t xml:space="preserve">8. </t>
    </r>
    <r>
      <rPr>
        <sz val="11"/>
        <color indexed="8"/>
        <rFont val="Calibri"/>
        <family val="2"/>
      </rPr>
      <t xml:space="preserve">Platba na chov ovcí, popřípadě koz – Top-Up - předpokládaný počet VDJ chovaných v období 1 - 31. 12. 2012 </t>
    </r>
  </si>
  <si>
    <r>
      <t xml:space="preserve">9. </t>
    </r>
    <r>
      <rPr>
        <sz val="11"/>
        <color indexed="8"/>
        <rFont val="Calibri"/>
        <family val="2"/>
      </rPr>
      <t xml:space="preserve">Zvláštní podpora na brambory pro výrobu škrobu – čl. 68 – výměra zemědělské půdy (v ha), na kterou byla podána žádost pro rok 2012 </t>
    </r>
  </si>
  <si>
    <r>
      <t xml:space="preserve">10. </t>
    </r>
    <r>
      <rPr>
        <sz val="11"/>
        <color indexed="8"/>
        <rFont val="Calibri"/>
        <family val="2"/>
      </rPr>
      <t xml:space="preserve">Platba na brambory pro výrobu škrobu – Top-Up – množství v tunách podle smlouvy uzavřené se zpracovateli brambor pro výrobu škrobu na hospodářský rok 2011/2012 </t>
    </r>
  </si>
  <si>
    <r>
      <t xml:space="preserve">11. </t>
    </r>
    <r>
      <rPr>
        <sz val="11"/>
        <color indexed="8"/>
        <rFont val="Calibri"/>
        <family val="2"/>
      </rPr>
      <t xml:space="preserve">Zvláštní podpora na chmel – čl. 68 – výměra zemědělské půdy (v ha), na kterou byla podána žádost pro rok 2012 </t>
    </r>
  </si>
  <si>
    <r>
      <t xml:space="preserve">12. </t>
    </r>
    <r>
      <rPr>
        <sz val="11"/>
        <color indexed="8"/>
        <rFont val="Calibri"/>
        <family val="2"/>
      </rPr>
      <t xml:space="preserve">Platba na chmel – Top-Up - výměra zemědělské půdy (v ha), která byla k 31. březnu 2007 v evidenci vedena na žadatele jako chmelnice (§ 3i písm. d) zákona) a byl na ní pěstován chmel a zároveň byla v evidenci vedena jako způsobilá k poskytnutí jednotné platby na plochu zemědělské půdy. </t>
    </r>
  </si>
  <si>
    <r>
      <t xml:space="preserve">13. </t>
    </r>
    <r>
      <rPr>
        <sz val="11"/>
        <color indexed="8"/>
        <rFont val="Calibri"/>
        <family val="2"/>
      </rPr>
      <t xml:space="preserve">Platba na přežvýkavce – Top-Up - počet VDJ, které žadatel choval k 31. březnu 2007 na hospodářství registrovaném v ústřední evidenci vedené podle plemenářského zákona v množství nejméně 2 VDJ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</si>
</sst>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57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9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3" fontId="47" fillId="0" borderId="0" xfId="0" applyNumberFormat="1" applyFont="1" applyFill="1" applyAlignment="1">
      <alignment/>
    </xf>
    <xf numFmtId="0" fontId="46" fillId="0" borderId="10" xfId="0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3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6" fontId="46" fillId="0" borderId="13" xfId="0" applyNumberFormat="1" applyFont="1" applyFill="1" applyBorder="1" applyAlignment="1">
      <alignment/>
    </xf>
    <xf numFmtId="0" fontId="46" fillId="0" borderId="18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3" fontId="51" fillId="33" borderId="20" xfId="0" applyNumberFormat="1" applyFont="1" applyFill="1" applyBorder="1" applyAlignment="1">
      <alignment horizontal="center"/>
    </xf>
    <xf numFmtId="3" fontId="51" fillId="0" borderId="20" xfId="0" applyNumberFormat="1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3" fontId="51" fillId="33" borderId="21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/>
    </xf>
    <xf numFmtId="0" fontId="46" fillId="0" borderId="17" xfId="0" applyFont="1" applyBorder="1" applyAlignment="1">
      <alignment/>
    </xf>
    <xf numFmtId="3" fontId="46" fillId="0" borderId="14" xfId="0" applyNumberFormat="1" applyFont="1" applyBorder="1" applyAlignment="1">
      <alignment/>
    </xf>
    <xf numFmtId="0" fontId="46" fillId="0" borderId="2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4" xfId="0" applyFont="1" applyBorder="1" applyAlignment="1">
      <alignment vertical="center"/>
    </xf>
    <xf numFmtId="0" fontId="50" fillId="0" borderId="22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50" fillId="0" borderId="14" xfId="0" applyFont="1" applyBorder="1" applyAlignment="1">
      <alignment vertical="center" wrapText="1"/>
    </xf>
    <xf numFmtId="3" fontId="46" fillId="34" borderId="0" xfId="0" applyNumberFormat="1" applyFont="1" applyFill="1" applyAlignment="1">
      <alignment/>
    </xf>
    <xf numFmtId="0" fontId="52" fillId="0" borderId="10" xfId="0" applyFont="1" applyBorder="1" applyAlignment="1">
      <alignment horizontal="center"/>
    </xf>
    <xf numFmtId="3" fontId="52" fillId="0" borderId="10" xfId="0" applyNumberFormat="1" applyFont="1" applyBorder="1" applyAlignment="1">
      <alignment/>
    </xf>
    <xf numFmtId="0" fontId="52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49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2" fillId="0" borderId="12" xfId="0" applyFont="1" applyBorder="1" applyAlignment="1">
      <alignment/>
    </xf>
    <xf numFmtId="0" fontId="52" fillId="35" borderId="25" xfId="0" applyFont="1" applyFill="1" applyBorder="1" applyAlignment="1">
      <alignment/>
    </xf>
    <xf numFmtId="0" fontId="53" fillId="35" borderId="26" xfId="0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0" fillId="0" borderId="14" xfId="0" applyFont="1" applyBorder="1" applyAlignment="1">
      <alignment vertical="center"/>
    </xf>
    <xf numFmtId="0" fontId="56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90" zoomScaleNormal="90" zoomScalePageLayoutView="0" workbookViewId="0" topLeftCell="A1">
      <selection activeCell="G22" sqref="G22"/>
    </sheetView>
  </sheetViews>
  <sheetFormatPr defaultColWidth="9.140625" defaultRowHeight="15"/>
  <cols>
    <col min="1" max="1" width="51.28125" style="1" customWidth="1"/>
    <col min="2" max="2" width="29.57421875" style="1" customWidth="1"/>
    <col min="3" max="8" width="15.421875" style="1" customWidth="1"/>
    <col min="9" max="9" width="15.421875" style="1" bestFit="1" customWidth="1"/>
    <col min="10" max="16384" width="9.140625" style="1" customWidth="1"/>
  </cols>
  <sheetData>
    <row r="1" spans="1:8" ht="42" customHeight="1" thickBot="1">
      <c r="A1" s="60" t="s">
        <v>33</v>
      </c>
      <c r="B1" s="60"/>
      <c r="C1" s="60"/>
      <c r="D1" s="60"/>
      <c r="E1" s="60"/>
      <c r="F1" s="60"/>
      <c r="G1" s="60"/>
      <c r="H1" s="60"/>
    </row>
    <row r="2" spans="1:8" ht="20.25">
      <c r="A2" s="67" t="s">
        <v>15</v>
      </c>
      <c r="B2" s="68"/>
      <c r="C2" s="69"/>
      <c r="D2" s="31"/>
      <c r="E2" s="63" t="s">
        <v>60</v>
      </c>
      <c r="F2" s="64"/>
      <c r="G2" s="70" t="s">
        <v>24</v>
      </c>
      <c r="H2" s="71"/>
    </row>
    <row r="3" spans="1:8" ht="15.75">
      <c r="A3" s="21" t="s">
        <v>16</v>
      </c>
      <c r="B3" s="17" t="s">
        <v>65</v>
      </c>
      <c r="C3" s="18" t="s">
        <v>17</v>
      </c>
      <c r="D3" s="32" t="s">
        <v>18</v>
      </c>
      <c r="E3" s="19" t="s">
        <v>7</v>
      </c>
      <c r="F3" s="18" t="s">
        <v>6</v>
      </c>
      <c r="G3" s="21" t="s">
        <v>7</v>
      </c>
      <c r="H3" s="22" t="s">
        <v>6</v>
      </c>
    </row>
    <row r="4" spans="1:11" ht="15.75">
      <c r="A4" s="72" t="s">
        <v>38</v>
      </c>
      <c r="B4" s="3" t="s">
        <v>50</v>
      </c>
      <c r="C4" s="61" t="s">
        <v>0</v>
      </c>
      <c r="D4" s="33">
        <v>0</v>
      </c>
      <c r="E4" s="29">
        <f>F4/'vstup-výstup'!$B$49</f>
        <v>214.28344139055727</v>
      </c>
      <c r="F4" s="37">
        <v>5387.3</v>
      </c>
      <c r="G4" s="39">
        <f aca="true" t="shared" si="0" ref="G4:G17">D4*E4</f>
        <v>0</v>
      </c>
      <c r="H4" s="23">
        <f aca="true" t="shared" si="1" ref="H4:H17">D4*F4</f>
        <v>0</v>
      </c>
      <c r="K4" s="2"/>
    </row>
    <row r="5" spans="1:11" ht="15.75">
      <c r="A5" s="72"/>
      <c r="B5" s="3" t="s">
        <v>51</v>
      </c>
      <c r="C5" s="62"/>
      <c r="D5" s="34">
        <f>D4</f>
        <v>0</v>
      </c>
      <c r="E5" s="29">
        <v>20.744</v>
      </c>
      <c r="F5" s="37">
        <f>E5*'vstup-výstup'!$B$49</f>
        <v>521.524904</v>
      </c>
      <c r="G5" s="39">
        <f t="shared" si="0"/>
        <v>0</v>
      </c>
      <c r="H5" s="23">
        <f t="shared" si="1"/>
        <v>0</v>
      </c>
      <c r="K5" s="2"/>
    </row>
    <row r="6" spans="1:11" ht="15.75">
      <c r="A6" s="41" t="s">
        <v>39</v>
      </c>
      <c r="B6" s="3" t="s">
        <v>52</v>
      </c>
      <c r="C6" s="25" t="s">
        <v>1</v>
      </c>
      <c r="D6" s="33">
        <v>0</v>
      </c>
      <c r="E6" s="29">
        <f>F6/'vstup-výstup'!$B$49</f>
        <v>13.881707171552446</v>
      </c>
      <c r="F6" s="37">
        <v>349</v>
      </c>
      <c r="G6" s="39">
        <f t="shared" si="0"/>
        <v>0</v>
      </c>
      <c r="H6" s="23">
        <f t="shared" si="1"/>
        <v>0</v>
      </c>
      <c r="K6" s="2"/>
    </row>
    <row r="7" spans="1:11" ht="15.75">
      <c r="A7" s="41" t="s">
        <v>40</v>
      </c>
      <c r="B7" s="3" t="s">
        <v>64</v>
      </c>
      <c r="C7" s="25" t="s">
        <v>1</v>
      </c>
      <c r="D7" s="33">
        <v>0</v>
      </c>
      <c r="E7" s="29">
        <f>F7/'vstup-výstup'!$B$49</f>
        <v>34.70029036235631</v>
      </c>
      <c r="F7" s="37">
        <v>872.4</v>
      </c>
      <c r="G7" s="39">
        <f t="shared" si="0"/>
        <v>0</v>
      </c>
      <c r="H7" s="23">
        <f t="shared" si="1"/>
        <v>0</v>
      </c>
      <c r="K7" s="2"/>
    </row>
    <row r="8" spans="1:11" ht="30.75">
      <c r="A8" s="44" t="s">
        <v>62</v>
      </c>
      <c r="B8" s="3" t="s">
        <v>53</v>
      </c>
      <c r="C8" s="25" t="s">
        <v>2</v>
      </c>
      <c r="D8" s="33">
        <v>0</v>
      </c>
      <c r="E8" s="29">
        <f>'vstup-výstup'!E54</f>
        <v>0</v>
      </c>
      <c r="F8" s="37">
        <f>E8*'vstup-výstup'!$B$49</f>
        <v>0</v>
      </c>
      <c r="G8" s="39">
        <f t="shared" si="0"/>
        <v>0</v>
      </c>
      <c r="H8" s="23">
        <f t="shared" si="1"/>
        <v>0</v>
      </c>
      <c r="K8" s="2"/>
    </row>
    <row r="9" spans="1:11" ht="30.75">
      <c r="A9" s="42" t="s">
        <v>41</v>
      </c>
      <c r="B9" s="3" t="s">
        <v>53</v>
      </c>
      <c r="C9" s="26" t="s">
        <v>31</v>
      </c>
      <c r="D9" s="33">
        <v>0</v>
      </c>
      <c r="E9" s="29">
        <f>F9/'vstup-výstup'!$B$49</f>
        <v>64.82240165466769</v>
      </c>
      <c r="F9" s="37">
        <v>1629.7</v>
      </c>
      <c r="G9" s="39">
        <f t="shared" si="0"/>
        <v>0</v>
      </c>
      <c r="H9" s="23">
        <f t="shared" si="1"/>
        <v>0</v>
      </c>
      <c r="K9" s="2"/>
    </row>
    <row r="10" spans="1:11" ht="15.75">
      <c r="A10" s="42" t="s">
        <v>42</v>
      </c>
      <c r="B10" s="3" t="s">
        <v>54</v>
      </c>
      <c r="C10" s="25" t="s">
        <v>2</v>
      </c>
      <c r="D10" s="33">
        <v>0</v>
      </c>
      <c r="E10" s="29">
        <v>31.92</v>
      </c>
      <c r="F10" s="37">
        <f>E10*'vstup-výstup'!$B$49</f>
        <v>802.50072</v>
      </c>
      <c r="G10" s="39">
        <f t="shared" si="0"/>
        <v>0</v>
      </c>
      <c r="H10" s="23">
        <f t="shared" si="1"/>
        <v>0</v>
      </c>
      <c r="K10" s="2"/>
    </row>
    <row r="11" spans="1:11" ht="30">
      <c r="A11" s="45" t="s">
        <v>43</v>
      </c>
      <c r="B11" s="3" t="s">
        <v>53</v>
      </c>
      <c r="C11" s="25" t="s">
        <v>2</v>
      </c>
      <c r="D11" s="33">
        <v>0</v>
      </c>
      <c r="E11" s="29">
        <f>F11/'vstup-výstup'!$B$49</f>
        <v>75.0487251899288</v>
      </c>
      <c r="F11" s="37">
        <v>1886.8</v>
      </c>
      <c r="G11" s="39">
        <f t="shared" si="0"/>
        <v>0</v>
      </c>
      <c r="H11" s="23">
        <f t="shared" si="1"/>
        <v>0</v>
      </c>
      <c r="K11" s="2"/>
    </row>
    <row r="12" spans="1:11" ht="15.75">
      <c r="A12" s="42" t="s">
        <v>44</v>
      </c>
      <c r="B12" s="3" t="s">
        <v>55</v>
      </c>
      <c r="C12" s="27" t="s">
        <v>2</v>
      </c>
      <c r="D12" s="35">
        <v>0</v>
      </c>
      <c r="E12" s="29">
        <v>10.92</v>
      </c>
      <c r="F12" s="37">
        <f>E12*'vstup-výstup'!$B$49</f>
        <v>274.53972</v>
      </c>
      <c r="G12" s="39">
        <f t="shared" si="0"/>
        <v>0</v>
      </c>
      <c r="H12" s="23">
        <f t="shared" si="1"/>
        <v>0</v>
      </c>
      <c r="K12" s="2"/>
    </row>
    <row r="13" spans="1:8" ht="15.75">
      <c r="A13" s="41" t="s">
        <v>45</v>
      </c>
      <c r="B13" s="3" t="s">
        <v>53</v>
      </c>
      <c r="C13" s="25" t="s">
        <v>0</v>
      </c>
      <c r="D13" s="33">
        <v>0</v>
      </c>
      <c r="E13" s="29">
        <f>F13/'vstup-výstup'!$B$49</f>
        <v>534.3104888429259</v>
      </c>
      <c r="F13" s="37">
        <v>13433.1</v>
      </c>
      <c r="G13" s="39">
        <f t="shared" si="0"/>
        <v>0</v>
      </c>
      <c r="H13" s="23">
        <f t="shared" si="1"/>
        <v>0</v>
      </c>
    </row>
    <row r="14" spans="1:8" ht="15.75">
      <c r="A14" s="41" t="s">
        <v>46</v>
      </c>
      <c r="B14" s="3" t="s">
        <v>56</v>
      </c>
      <c r="C14" s="25" t="s">
        <v>1</v>
      </c>
      <c r="D14" s="33">
        <v>0</v>
      </c>
      <c r="E14" s="29">
        <v>66.32</v>
      </c>
      <c r="F14" s="37">
        <f>E14*'vstup-výstup'!$B$49</f>
        <v>1667.3511199999998</v>
      </c>
      <c r="G14" s="39">
        <f t="shared" si="0"/>
        <v>0</v>
      </c>
      <c r="H14" s="23">
        <f t="shared" si="1"/>
        <v>0</v>
      </c>
    </row>
    <row r="15" spans="1:8" ht="15.75">
      <c r="A15" s="42" t="s">
        <v>47</v>
      </c>
      <c r="B15" s="3" t="s">
        <v>53</v>
      </c>
      <c r="C15" s="25" t="s">
        <v>0</v>
      </c>
      <c r="D15" s="33">
        <v>0</v>
      </c>
      <c r="E15" s="29">
        <f>F15/'vstup-výstup'!$B$49</f>
        <v>193.3813293027326</v>
      </c>
      <c r="F15" s="37">
        <v>4861.8</v>
      </c>
      <c r="G15" s="39">
        <f t="shared" si="0"/>
        <v>0</v>
      </c>
      <c r="H15" s="23">
        <f t="shared" si="1"/>
        <v>0</v>
      </c>
    </row>
    <row r="16" spans="1:8" ht="15.75">
      <c r="A16" s="42" t="s">
        <v>48</v>
      </c>
      <c r="B16" s="3" t="s">
        <v>57</v>
      </c>
      <c r="C16" s="27" t="s">
        <v>0</v>
      </c>
      <c r="D16" s="35">
        <v>0</v>
      </c>
      <c r="E16" s="29">
        <v>296.73</v>
      </c>
      <c r="F16" s="37">
        <f>E16*'vstup-výstup'!$B$49</f>
        <v>7460.08893</v>
      </c>
      <c r="G16" s="39">
        <f t="shared" si="0"/>
        <v>0</v>
      </c>
      <c r="H16" s="23">
        <f t="shared" si="1"/>
        <v>0</v>
      </c>
    </row>
    <row r="17" spans="1:8" ht="15.75">
      <c r="A17" s="41" t="s">
        <v>49</v>
      </c>
      <c r="B17" s="3" t="s">
        <v>58</v>
      </c>
      <c r="C17" s="25" t="s">
        <v>2</v>
      </c>
      <c r="D17" s="33">
        <v>0</v>
      </c>
      <c r="E17" s="29">
        <v>19.72</v>
      </c>
      <c r="F17" s="37">
        <f>E17*'vstup-výstup'!$B$49</f>
        <v>495.7805199999999</v>
      </c>
      <c r="G17" s="39">
        <f t="shared" si="0"/>
        <v>0</v>
      </c>
      <c r="H17" s="23">
        <f t="shared" si="1"/>
        <v>0</v>
      </c>
    </row>
    <row r="18" spans="1:8" ht="30.75" thickBot="1">
      <c r="A18" s="43" t="s">
        <v>27</v>
      </c>
      <c r="B18" s="16"/>
      <c r="C18" s="28" t="s">
        <v>19</v>
      </c>
      <c r="D18" s="36">
        <v>0</v>
      </c>
      <c r="E18" s="30"/>
      <c r="F18" s="38"/>
      <c r="G18" s="40"/>
      <c r="H18" s="24"/>
    </row>
    <row r="19" spans="1:5" ht="28.5" customHeight="1">
      <c r="A19" s="20" t="s">
        <v>59</v>
      </c>
      <c r="B19" s="10"/>
      <c r="C19" s="10"/>
      <c r="D19" s="10"/>
      <c r="E19" s="2"/>
    </row>
    <row r="20" spans="1:8" ht="36" customHeight="1">
      <c r="A20" s="65" t="s">
        <v>63</v>
      </c>
      <c r="B20" s="66"/>
      <c r="C20" s="66"/>
      <c r="D20" s="66"/>
      <c r="E20" s="66"/>
      <c r="F20" s="66"/>
      <c r="G20" s="66"/>
      <c r="H20" s="66"/>
    </row>
    <row r="21" spans="1:5" ht="23.25" customHeight="1">
      <c r="A21" s="20"/>
      <c r="B21" s="10"/>
      <c r="C21" s="10"/>
      <c r="D21" s="10"/>
      <c r="E21" s="2"/>
    </row>
    <row r="22" spans="1:5" ht="20.25">
      <c r="A22" s="51" t="s">
        <v>25</v>
      </c>
      <c r="B22" s="52"/>
      <c r="C22" s="47" t="s">
        <v>7</v>
      </c>
      <c r="D22" s="47" t="s">
        <v>6</v>
      </c>
      <c r="E22" s="2"/>
    </row>
    <row r="23" spans="1:5" ht="20.25">
      <c r="A23" s="49" t="s">
        <v>34</v>
      </c>
      <c r="B23" s="50"/>
      <c r="C23" s="48">
        <f>'vstup-výstup'!B57</f>
        <v>0</v>
      </c>
      <c r="D23" s="48">
        <f>C23*'vstup-výstup'!$B$49</f>
        <v>0</v>
      </c>
      <c r="E23" s="9"/>
    </row>
    <row r="24" spans="1:5" ht="20.25">
      <c r="A24" s="53" t="s">
        <v>35</v>
      </c>
      <c r="B24" s="52"/>
      <c r="C24" s="48">
        <f>'vstup-výstup'!B58</f>
        <v>0</v>
      </c>
      <c r="D24" s="48">
        <f>C24*'vstup-výstup'!$B$49</f>
        <v>0</v>
      </c>
      <c r="E24" s="9"/>
    </row>
    <row r="25" spans="1:5" ht="20.25">
      <c r="A25" s="49" t="s">
        <v>37</v>
      </c>
      <c r="B25" s="50"/>
      <c r="C25" s="48">
        <f>'vstup-výstup'!E58+'vstup-výstup'!F58</f>
        <v>0</v>
      </c>
      <c r="D25" s="48">
        <f>C25*'vstup-výstup'!$B$49</f>
        <v>0</v>
      </c>
      <c r="E25" s="9"/>
    </row>
    <row r="26" spans="1:5" ht="18">
      <c r="A26" s="53" t="s">
        <v>32</v>
      </c>
      <c r="B26" s="52"/>
      <c r="C26" s="48">
        <f>'vstup-výstup'!G58</f>
        <v>0</v>
      </c>
      <c r="D26" s="48">
        <f>C26*'vstup-výstup'!$B$49</f>
        <v>0</v>
      </c>
      <c r="E26" s="2"/>
    </row>
    <row r="27" spans="1:5" ht="18">
      <c r="A27" s="54" t="s">
        <v>36</v>
      </c>
      <c r="B27" s="55"/>
      <c r="C27" s="56">
        <f>IF(C26&lt;0,0,C26)</f>
        <v>0</v>
      </c>
      <c r="D27" s="56">
        <f>C27*'vstup-výstup'!$B$49</f>
        <v>0</v>
      </c>
      <c r="E27" s="2"/>
    </row>
    <row r="28" ht="14.25">
      <c r="E28" s="2"/>
    </row>
    <row r="29" ht="14.25">
      <c r="E29" s="2"/>
    </row>
    <row r="30" ht="14.25">
      <c r="E30" s="2"/>
    </row>
    <row r="31" ht="14.25">
      <c r="E31" s="2"/>
    </row>
    <row r="32" ht="14.25">
      <c r="E32" s="2"/>
    </row>
    <row r="33" ht="14.25">
      <c r="E33" s="2"/>
    </row>
    <row r="34" ht="14.25">
      <c r="E34" s="2"/>
    </row>
    <row r="35" ht="14.25">
      <c r="E35" s="2"/>
    </row>
    <row r="36" ht="14.25">
      <c r="E36" s="2"/>
    </row>
    <row r="37" ht="14.25">
      <c r="E37" s="2"/>
    </row>
    <row r="38" ht="14.25">
      <c r="E38" s="2"/>
    </row>
    <row r="39" ht="14.25">
      <c r="E39" s="2"/>
    </row>
    <row r="40" ht="14.25">
      <c r="E40" s="2"/>
    </row>
    <row r="41" ht="14.25">
      <c r="E41" s="2"/>
    </row>
    <row r="42" ht="14.25">
      <c r="E42" s="2"/>
    </row>
    <row r="43" ht="14.25">
      <c r="E43" s="2"/>
    </row>
    <row r="44" ht="14.25">
      <c r="E44" s="2"/>
    </row>
    <row r="45" ht="14.25">
      <c r="E45" s="2"/>
    </row>
    <row r="46" ht="14.25">
      <c r="E46" s="2"/>
    </row>
    <row r="47" ht="14.25" hidden="1">
      <c r="E47" s="2"/>
    </row>
    <row r="48" ht="14.25" hidden="1">
      <c r="A48" s="1" t="s">
        <v>20</v>
      </c>
    </row>
    <row r="49" spans="1:2" ht="14.25" hidden="1">
      <c r="A49" s="1" t="s">
        <v>21</v>
      </c>
      <c r="B49" s="1">
        <v>25.141</v>
      </c>
    </row>
    <row r="50" spans="1:4" ht="14.25" hidden="1">
      <c r="A50" s="1" t="s">
        <v>22</v>
      </c>
      <c r="B50" s="1">
        <v>0.15</v>
      </c>
      <c r="D50" s="11">
        <v>1399.2</v>
      </c>
    </row>
    <row r="51" ht="14.25" hidden="1">
      <c r="D51" s="2">
        <f>D50/B49</f>
        <v>55.654110815003385</v>
      </c>
    </row>
    <row r="52" spans="1:4" ht="14.25" hidden="1">
      <c r="A52" s="1" t="s">
        <v>23</v>
      </c>
      <c r="B52" s="3" t="s">
        <v>3</v>
      </c>
      <c r="C52" s="3" t="s">
        <v>4</v>
      </c>
      <c r="D52" s="3" t="s">
        <v>5</v>
      </c>
    </row>
    <row r="53" spans="2:4" ht="14.25" hidden="1">
      <c r="B53" s="15" t="s">
        <v>28</v>
      </c>
      <c r="C53" s="15" t="s">
        <v>29</v>
      </c>
      <c r="D53" s="15" t="s">
        <v>30</v>
      </c>
    </row>
    <row r="54" spans="2:5" ht="14.25" hidden="1">
      <c r="B54" s="1">
        <f>IF('vstup-výstup'!D18&lt;15,0,0)</f>
        <v>0</v>
      </c>
      <c r="C54" s="1">
        <f>IF(AND('vstup-výstup'!D18&gt;=15,'vstup-výstup'!D18&lt;30),D51/2,0)</f>
        <v>0</v>
      </c>
      <c r="D54" s="1">
        <f>IF('vstup-výstup'!D18&gt;=30,D51,0)</f>
        <v>0</v>
      </c>
      <c r="E54" s="2">
        <f>SUM(B54:D54)</f>
        <v>0</v>
      </c>
    </row>
    <row r="55" ht="14.25" hidden="1">
      <c r="A55" s="1" t="s">
        <v>26</v>
      </c>
    </row>
    <row r="56" spans="1:9" ht="14.25" hidden="1">
      <c r="A56" s="4" t="s">
        <v>7</v>
      </c>
      <c r="B56" s="4" t="s">
        <v>11</v>
      </c>
      <c r="C56" s="4" t="s">
        <v>13</v>
      </c>
      <c r="D56" s="4"/>
      <c r="E56" s="5">
        <v>0.1</v>
      </c>
      <c r="F56" s="5">
        <v>0.04</v>
      </c>
      <c r="G56" s="4" t="s">
        <v>12</v>
      </c>
      <c r="H56" s="4"/>
      <c r="I56" s="4" t="s">
        <v>14</v>
      </c>
    </row>
    <row r="57" spans="1:9" ht="15" hidden="1">
      <c r="A57" s="1" t="s">
        <v>8</v>
      </c>
      <c r="B57" s="6">
        <f>'vstup-výstup'!G4+'vstup-výstup'!G6+'vstup-výstup'!G7+'vstup-výstup'!G8+'vstup-výstup'!G9+'vstup-výstup'!G11+'vstup-výstup'!G13+'vstup-výstup'!G15</f>
        <v>0</v>
      </c>
      <c r="C57" s="6"/>
      <c r="D57" s="6"/>
      <c r="E57" s="6"/>
      <c r="F57" s="6"/>
      <c r="G57" s="7">
        <f>IF(B57&gt;300000,B57-(B57-300000)*0.04,B57)</f>
        <v>0</v>
      </c>
      <c r="H57" s="8"/>
      <c r="I57" s="8">
        <f>IF(B57&gt;300000,1,0)</f>
        <v>0</v>
      </c>
    </row>
    <row r="58" spans="1:9" ht="15" hidden="1">
      <c r="A58" s="12" t="s">
        <v>9</v>
      </c>
      <c r="B58" s="13">
        <f>'vstup-výstup'!G5+'vstup-výstup'!G10+'vstup-výstup'!G12+'vstup-výstup'!G14+'vstup-výstup'!G16+'vstup-výstup'!G17</f>
        <v>0</v>
      </c>
      <c r="C58" s="13"/>
      <c r="D58" s="13"/>
      <c r="E58" s="13">
        <f>E59</f>
        <v>0</v>
      </c>
      <c r="F58" s="13">
        <f>MAX(0,IF(I57=1,B58*0.04,(B59-300000)*0.04))</f>
        <v>0</v>
      </c>
      <c r="G58" s="14">
        <f>B58-E58-F58</f>
        <v>0</v>
      </c>
      <c r="H58" s="8"/>
      <c r="I58" s="8"/>
    </row>
    <row r="59" spans="1:9" ht="15" hidden="1">
      <c r="A59" s="1" t="s">
        <v>10</v>
      </c>
      <c r="B59" s="6">
        <f>SUM(B57:B58)</f>
        <v>0</v>
      </c>
      <c r="C59" s="6">
        <v>5000</v>
      </c>
      <c r="D59" s="46">
        <f>MAX(0,B59-C59)</f>
        <v>0</v>
      </c>
      <c r="E59" s="6">
        <f>D59*0.1</f>
        <v>0</v>
      </c>
      <c r="F59" s="6"/>
      <c r="G59" s="7">
        <f>SUM(G57:G58)</f>
        <v>0</v>
      </c>
      <c r="H59" s="8"/>
      <c r="I59" s="8"/>
    </row>
    <row r="60" spans="2:9" ht="14.25" hidden="1">
      <c r="B60" s="6"/>
      <c r="C60" s="6"/>
      <c r="D60" s="6" t="s">
        <v>61</v>
      </c>
      <c r="E60" s="6"/>
      <c r="F60" s="6"/>
      <c r="G60" s="6"/>
      <c r="H60" s="8"/>
      <c r="I60" s="8"/>
    </row>
    <row r="61" ht="14.25" hidden="1">
      <c r="A61" s="4" t="s">
        <v>6</v>
      </c>
    </row>
    <row r="62" spans="1:7" ht="15" hidden="1">
      <c r="A62" s="1" t="s">
        <v>8</v>
      </c>
      <c r="B62" s="6">
        <f>B57*'vstup-výstup'!$B$49</f>
        <v>0</v>
      </c>
      <c r="G62" s="7">
        <f>G57*'vstup-výstup'!B49</f>
        <v>0</v>
      </c>
    </row>
    <row r="63" spans="1:7" ht="15" hidden="1">
      <c r="A63" s="1" t="s">
        <v>9</v>
      </c>
      <c r="B63" s="6">
        <f>B58*'vstup-výstup'!$B$49</f>
        <v>0</v>
      </c>
      <c r="C63" s="6">
        <f>C59*'vstup-výstup'!B49</f>
        <v>125704.99999999999</v>
      </c>
      <c r="D63" s="6">
        <f>D59*'vstup-výstup'!B49</f>
        <v>0</v>
      </c>
      <c r="E63" s="6">
        <f>E58*'vstup-výstup'!B49</f>
        <v>0</v>
      </c>
      <c r="F63" s="6">
        <f>F58*'vstup-výstup'!B49</f>
        <v>0</v>
      </c>
      <c r="G63" s="7">
        <f>G58*'vstup-výstup'!B49</f>
        <v>0</v>
      </c>
    </row>
    <row r="64" spans="1:7" ht="15" hidden="1">
      <c r="A64" s="1" t="s">
        <v>10</v>
      </c>
      <c r="B64" s="6">
        <f>B59*'vstup-výstup'!$B$49</f>
        <v>0</v>
      </c>
      <c r="C64" s="6">
        <f>C59*25.141</f>
        <v>125704.99999999999</v>
      </c>
      <c r="D64" s="6">
        <f>D59*25.141</f>
        <v>0</v>
      </c>
      <c r="E64" s="6">
        <f>E59*'vstup-výstup'!B49</f>
        <v>0</v>
      </c>
      <c r="G64" s="7">
        <f>SUM(G62:G63)</f>
        <v>0</v>
      </c>
    </row>
    <row r="65" ht="14.25" hidden="1"/>
  </sheetData>
  <sheetProtection password="CABF" sheet="1"/>
  <protectedRanges>
    <protectedRange sqref="D6:D18" name="Oblast2"/>
    <protectedRange sqref="D4" name="Oblast1"/>
  </protectedRanges>
  <mergeCells count="7">
    <mergeCell ref="A1:H1"/>
    <mergeCell ref="C4:C5"/>
    <mergeCell ref="E2:F2"/>
    <mergeCell ref="A20:H20"/>
    <mergeCell ref="A2:C2"/>
    <mergeCell ref="G2:H2"/>
    <mergeCell ref="A4:A5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r:id="rId1"/>
  <ignoredErrors>
    <ignoredError sqref="E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6384" width="9.140625" style="74" customWidth="1"/>
  </cols>
  <sheetData>
    <row r="1" ht="15">
      <c r="A1" s="58" t="s">
        <v>66</v>
      </c>
    </row>
    <row r="2" ht="15">
      <c r="A2" s="58"/>
    </row>
    <row r="3" ht="15">
      <c r="A3" s="58" t="s">
        <v>67</v>
      </c>
    </row>
    <row r="4" ht="15">
      <c r="A4" s="59" t="s">
        <v>72</v>
      </c>
    </row>
    <row r="5" ht="15">
      <c r="A5" s="73" t="s">
        <v>73</v>
      </c>
    </row>
    <row r="6" ht="15">
      <c r="A6" s="73" t="s">
        <v>74</v>
      </c>
    </row>
    <row r="7" ht="15">
      <c r="A7" s="59" t="s">
        <v>75</v>
      </c>
    </row>
    <row r="8" ht="15">
      <c r="A8" s="73" t="s">
        <v>76</v>
      </c>
    </row>
    <row r="9" ht="15">
      <c r="A9" s="73"/>
    </row>
    <row r="10" ht="15">
      <c r="A10" s="58" t="s">
        <v>68</v>
      </c>
    </row>
    <row r="11" ht="15">
      <c r="A11" s="59" t="s">
        <v>77</v>
      </c>
    </row>
    <row r="12" ht="15">
      <c r="A12" s="59"/>
    </row>
    <row r="13" ht="15.75">
      <c r="A13" s="57" t="s">
        <v>69</v>
      </c>
    </row>
    <row r="14" ht="15">
      <c r="A14" s="59" t="s">
        <v>78</v>
      </c>
    </row>
    <row r="15" ht="15">
      <c r="A15" s="59" t="s">
        <v>79</v>
      </c>
    </row>
    <row r="16" ht="15">
      <c r="A16" s="59" t="s">
        <v>80</v>
      </c>
    </row>
    <row r="17" ht="15">
      <c r="A17" s="59" t="s">
        <v>81</v>
      </c>
    </row>
    <row r="18" ht="15">
      <c r="A18" s="59" t="s">
        <v>82</v>
      </c>
    </row>
    <row r="19" ht="15">
      <c r="A19" s="59" t="s">
        <v>83</v>
      </c>
    </row>
    <row r="20" ht="15">
      <c r="A20" s="59" t="s">
        <v>84</v>
      </c>
    </row>
    <row r="21" ht="15">
      <c r="A21" s="59" t="s">
        <v>85</v>
      </c>
    </row>
    <row r="22" ht="15">
      <c r="A22" s="59" t="s">
        <v>86</v>
      </c>
    </row>
    <row r="23" ht="15">
      <c r="A23" s="59" t="s">
        <v>87</v>
      </c>
    </row>
    <row r="24" ht="15">
      <c r="A24" s="59" t="s">
        <v>88</v>
      </c>
    </row>
    <row r="25" ht="15">
      <c r="A25" s="59" t="s">
        <v>89</v>
      </c>
    </row>
    <row r="26" ht="15">
      <c r="A26" s="59" t="s">
        <v>90</v>
      </c>
    </row>
    <row r="27" ht="15">
      <c r="A27" s="59"/>
    </row>
    <row r="28" ht="15">
      <c r="A28" s="59" t="s">
        <v>70</v>
      </c>
    </row>
    <row r="29" ht="15">
      <c r="A29" s="74" t="s">
        <v>71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humpal</dc:creator>
  <cp:keywords/>
  <dc:description/>
  <cp:lastModifiedBy>Kamil Malát</cp:lastModifiedBy>
  <cp:lastPrinted>2012-10-05T11:23:07Z</cp:lastPrinted>
  <dcterms:created xsi:type="dcterms:W3CDTF">2012-09-27T08:31:28Z</dcterms:created>
  <dcterms:modified xsi:type="dcterms:W3CDTF">2012-10-16T16:20:30Z</dcterms:modified>
  <cp:category/>
  <cp:version/>
  <cp:contentType/>
  <cp:contentStatus/>
</cp:coreProperties>
</file>